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SMG-DHCQ+LTCQ-D3HKC2017 (TH)" sheetId="1" r:id="rId1"/>
    <sheet name="DSHoTroHP-DHCQ-D3HKC2017" sheetId="2" r:id="rId2"/>
  </sheets>
  <definedNames>
    <definedName name="_xlnm._FilterDatabase" localSheetId="0" hidden="1">'DSMG-DHCQ+LTCQ-D3HKC2017 (TH)'!$A$7:$V$7</definedName>
    <definedName name="_xlnm.Print_Area" localSheetId="1">'DSHoTroHP-DHCQ-D3HKC2017'!$A$1:$O$30</definedName>
    <definedName name="_xlnm.Print_Area" localSheetId="0">'DSMG-DHCQ+LTCQ-D3HKC2017 (TH)'!$A$1:$O$50</definedName>
    <definedName name="_xlnm.Print_Titles" localSheetId="1">'DSHoTroHP-DHCQ-D3HKC2017'!$7:$7</definedName>
    <definedName name="_xlnm.Print_Titles" localSheetId="0">'DSMG-DHCQ+LTCQ-D3HKC2017 (TH)'!$7:$7</definedName>
  </definedNames>
  <calcPr fullCalcOnLoad="1"/>
</workbook>
</file>

<file path=xl/sharedStrings.xml><?xml version="1.0" encoding="utf-8"?>
<sst xmlns="http://schemas.openxmlformats.org/spreadsheetml/2006/main" count="449" uniqueCount="269">
  <si>
    <t>06/01/1999</t>
  </si>
  <si>
    <t>DH43DC030</t>
  </si>
  <si>
    <t>29/10/1996</t>
  </si>
  <si>
    <t>14/09/1999</t>
  </si>
  <si>
    <t>23/12/1999</t>
  </si>
  <si>
    <t>31151020760</t>
  </si>
  <si>
    <t>31171025278</t>
  </si>
  <si>
    <t>01/03/1999</t>
  </si>
  <si>
    <t>DH41PF004</t>
  </si>
  <si>
    <t>CTB3/4</t>
  </si>
  <si>
    <t>31151020947</t>
  </si>
  <si>
    <t>DH43DC026</t>
  </si>
  <si>
    <t>31171021689</t>
  </si>
  <si>
    <t>31/07/1997</t>
  </si>
  <si>
    <t>16/01/1999</t>
  </si>
  <si>
    <t>31171020222</t>
  </si>
  <si>
    <t>31171020124</t>
  </si>
  <si>
    <t>31171020018</t>
  </si>
  <si>
    <t>03/02/1996</t>
  </si>
  <si>
    <t>31171020190</t>
  </si>
  <si>
    <t>31151020945</t>
  </si>
  <si>
    <t>05/01/1999</t>
  </si>
  <si>
    <t>31171020223</t>
  </si>
  <si>
    <t>20/10/1999</t>
  </si>
  <si>
    <t>DH41TG002</t>
  </si>
  <si>
    <t>DH43DC058</t>
  </si>
  <si>
    <t>31171020224</t>
  </si>
  <si>
    <t>Ngày sinh</t>
  </si>
  <si>
    <t>DH41NH005</t>
  </si>
  <si>
    <t>Khóa học</t>
  </si>
  <si>
    <t>CBB2/3</t>
  </si>
  <si>
    <t>31171020118</t>
  </si>
  <si>
    <t>VS, DTTS</t>
  </si>
  <si>
    <t>DH41PF002</t>
  </si>
  <si>
    <t>31151024363</t>
  </si>
  <si>
    <t>Mã lớp</t>
  </si>
  <si>
    <t>DH43DC040</t>
  </si>
  <si>
    <t>DH43DC052</t>
  </si>
  <si>
    <t>31151022994</t>
  </si>
  <si>
    <t>CTB4/4</t>
  </si>
  <si>
    <t>31/08/1999</t>
  </si>
  <si>
    <t>C.TNLĐ</t>
  </si>
  <si>
    <t>27/03/1996</t>
  </si>
  <si>
    <t>DH43DC056</t>
  </si>
  <si>
    <t>31171020209</t>
  </si>
  <si>
    <t>11/10/1999</t>
  </si>
  <si>
    <t>DH43DC028</t>
  </si>
  <si>
    <t>15/12/1999</t>
  </si>
  <si>
    <t>31171020142</t>
  </si>
  <si>
    <t>02/09/1997</t>
  </si>
  <si>
    <t>20/12/1999</t>
  </si>
  <si>
    <t>DH43EC001</t>
  </si>
  <si>
    <t>K43</t>
  </si>
  <si>
    <t>K41</t>
  </si>
  <si>
    <t>BỘ GIÁO DỤC VÀ ĐÀO TẠO</t>
  </si>
  <si>
    <t>CỘNG HÒA XÃ HỘI CHỦ NGHĨA VIỆT NAM</t>
  </si>
  <si>
    <t>TRƯỜNG ĐẠI HỌC KINH TẾ TP. HCM</t>
  </si>
  <si>
    <t>Độc lập - Tự do - Hạnh phúc</t>
  </si>
  <si>
    <t>(Kèm theo Quyết định số ………… /QĐ-ĐHKT-QLĐT ngày 11/12/2017)</t>
  </si>
  <si>
    <t>STT</t>
  </si>
  <si>
    <t>MSSV</t>
  </si>
  <si>
    <t>Họ</t>
  </si>
  <si>
    <t>Diện MGHP</t>
  </si>
  <si>
    <t>Mức MGHP</t>
  </si>
  <si>
    <t>Ghi chú</t>
  </si>
  <si>
    <t>100%</t>
  </si>
  <si>
    <t>HKC2016, HKD2017, HKC2017</t>
  </si>
  <si>
    <t>HKC2017</t>
  </si>
  <si>
    <t>HN,HCN, DTTS</t>
  </si>
  <si>
    <t>70%</t>
  </si>
  <si>
    <t>DH43IBC09</t>
  </si>
  <si>
    <t>DH43MRC01</t>
  </si>
  <si>
    <t>31131022911</t>
  </si>
  <si>
    <t>18/02/1995</t>
  </si>
  <si>
    <t>K39</t>
  </si>
  <si>
    <t>50%</t>
  </si>
  <si>
    <t>HKD2017</t>
  </si>
  <si>
    <t>DH39KT007</t>
  </si>
  <si>
    <t>31141020550</t>
  </si>
  <si>
    <t>14/11/1995</t>
  </si>
  <si>
    <t>K40</t>
  </si>
  <si>
    <t>DH40PF001</t>
  </si>
  <si>
    <t>31151020369</t>
  </si>
  <si>
    <t>24/06/1997</t>
  </si>
  <si>
    <t>DH41PT001</t>
  </si>
  <si>
    <t>DANH SÁCH SINH VIÊN ĐHCQ DIỆN MIỄN GIẢM HỌC PHÍ - XÉT ĐỢT 3 HỌC KỲ CUỐI NĂM 2017</t>
  </si>
  <si>
    <t>35161021856</t>
  </si>
  <si>
    <t>26/02/1993</t>
  </si>
  <si>
    <t>LT21</t>
  </si>
  <si>
    <t>LT21KN006</t>
  </si>
  <si>
    <t>35171021480</t>
  </si>
  <si>
    <t>12/04/1991</t>
  </si>
  <si>
    <t>LT22</t>
  </si>
  <si>
    <t>LT22AD001</t>
  </si>
  <si>
    <t>35171020865</t>
  </si>
  <si>
    <t>26/01/1991</t>
  </si>
  <si>
    <t>LT22FN002</t>
  </si>
  <si>
    <t>35171021599</t>
  </si>
  <si>
    <t>26/10/1992</t>
  </si>
  <si>
    <t>LT22KN001</t>
  </si>
  <si>
    <t>35171021310</t>
  </si>
  <si>
    <t>03/04/1986</t>
  </si>
  <si>
    <t>35171021362</t>
  </si>
  <si>
    <t>20/08/1994</t>
  </si>
  <si>
    <t>LT22KN002</t>
  </si>
  <si>
    <t>CTB2/4</t>
  </si>
  <si>
    <t>35171021468</t>
  </si>
  <si>
    <t>20/03/1994</t>
  </si>
  <si>
    <t>LT22KN003</t>
  </si>
  <si>
    <t>35171021229</t>
  </si>
  <si>
    <t>19/07/1990</t>
  </si>
  <si>
    <t>35171021326</t>
  </si>
  <si>
    <t>09/11/1992</t>
  </si>
  <si>
    <t>LT22KN004</t>
  </si>
  <si>
    <t>35171021713</t>
  </si>
  <si>
    <t>20/04/1991</t>
  </si>
  <si>
    <t>LT22KN005</t>
  </si>
  <si>
    <t>CTB1/4</t>
  </si>
  <si>
    <t xml:space="preserve">HKD2015,HKC2015,HKD2016,HKC2016, HKD2017 </t>
  </si>
  <si>
    <t>HKD2017,HKC2017</t>
  </si>
  <si>
    <t>HKD2016,HKC2016,HKD2017,HKC2017</t>
  </si>
  <si>
    <t>31141022881</t>
  </si>
  <si>
    <t>31151021676</t>
  </si>
  <si>
    <t>31151020028</t>
  </si>
  <si>
    <t>31151020089</t>
  </si>
  <si>
    <t>31151020444</t>
  </si>
  <si>
    <t>31161026264</t>
  </si>
  <si>
    <t>31171020003</t>
  </si>
  <si>
    <t>31171020156</t>
  </si>
  <si>
    <t>28/09/1996</t>
  </si>
  <si>
    <t>DH40FT003</t>
  </si>
  <si>
    <t>01/01/1997</t>
  </si>
  <si>
    <t>DH41AD005</t>
  </si>
  <si>
    <t>11/01/1999</t>
  </si>
  <si>
    <t>DH43DC031</t>
  </si>
  <si>
    <t>26/11/1999</t>
  </si>
  <si>
    <t>DH43DC055</t>
  </si>
  <si>
    <t>25/09/1998</t>
  </si>
  <si>
    <t>K42</t>
  </si>
  <si>
    <t>DH42EM001</t>
  </si>
  <si>
    <t>10/09/1997</t>
  </si>
  <si>
    <t>DH41TG001</t>
  </si>
  <si>
    <t>15/07/1997</t>
  </si>
  <si>
    <t>DH41TH001</t>
  </si>
  <si>
    <t>11/06/1997</t>
  </si>
  <si>
    <t>DH41KN003</t>
  </si>
  <si>
    <t>Tiền đã đóng</t>
  </si>
  <si>
    <t>Tiền thực nhận</t>
  </si>
  <si>
    <t>Nguồn từ NSNN</t>
  </si>
  <si>
    <t>Nguồn từ Trường</t>
  </si>
  <si>
    <t>HKD2015</t>
  </si>
  <si>
    <t>HKC2015</t>
  </si>
  <si>
    <t>HKD2016</t>
  </si>
  <si>
    <t>HKC2016</t>
  </si>
  <si>
    <t>Hỗ trợ chi phí học tập</t>
  </si>
  <si>
    <t>cuối 2015</t>
  </si>
  <si>
    <t>đầu 2016</t>
  </si>
  <si>
    <t>cuối 2016</t>
  </si>
  <si>
    <t>đầu 2017</t>
  </si>
  <si>
    <t>cuối 2017</t>
  </si>
  <si>
    <t>Thái Thị Tuyết Nga</t>
  </si>
  <si>
    <t>Giàng Anh Tú</t>
  </si>
  <si>
    <t>Triệu Đào Thanh Vũ</t>
  </si>
  <si>
    <t>Triệu Đức Anh</t>
  </si>
  <si>
    <t>Tiết Minh Triều</t>
  </si>
  <si>
    <t>Kha Tuấn Khang</t>
  </si>
  <si>
    <t>Lý Huyền Nhi</t>
  </si>
  <si>
    <t>Trần Ngọc Trinh</t>
  </si>
  <si>
    <t>Nguyễn Lê Thùy Trâm</t>
  </si>
  <si>
    <t>Lê Thúy Hằng</t>
  </si>
  <si>
    <t>Trần Thị Hà Anh</t>
  </si>
  <si>
    <t>Đặng Thị Mỹ Hằng</t>
  </si>
  <si>
    <t>Nông Thị Thanh Thủy</t>
  </si>
  <si>
    <t>Lăng Thị Thanh Huyền</t>
  </si>
  <si>
    <t>Lộc Uyên Thanh Nguyên</t>
  </si>
  <si>
    <t>Phạm Thị Minh Linh</t>
  </si>
  <si>
    <t>Nông Đức Sơn</t>
  </si>
  <si>
    <t>Phan Thanh Kát Linh</t>
  </si>
  <si>
    <t>Thoòng Quốc Long</t>
  </si>
  <si>
    <t>Lê Thị Tuyết Nhung</t>
  </si>
  <si>
    <t>Nguyễn Thị Chi</t>
  </si>
  <si>
    <t>Quảng Thị Ánh Tuyết</t>
  </si>
  <si>
    <t>Lương Thị Bạch</t>
  </si>
  <si>
    <t>Cấn Thị Thùy Dung</t>
  </si>
  <si>
    <t>Trần Thị Thu Hà</t>
  </si>
  <si>
    <t>Lều Thị Hạnh</t>
  </si>
  <si>
    <t>Nguyễn Linh Phi</t>
  </si>
  <si>
    <t>Phạm Thị Nương</t>
  </si>
  <si>
    <t>Trần Thị Minh Nhật</t>
  </si>
  <si>
    <t>Bành Thiên Ân</t>
  </si>
  <si>
    <t>Liêu Minh Huy</t>
  </si>
  <si>
    <t>Danh Thị Hồng Thắm</t>
  </si>
  <si>
    <t>Phan Thị Ngân</t>
  </si>
  <si>
    <t>Saly Phé</t>
  </si>
  <si>
    <t>Vương Tuấn Kiệt</t>
  </si>
  <si>
    <t>La Thị Tuyết</t>
  </si>
  <si>
    <t>Hà Đình Tuấn</t>
  </si>
  <si>
    <t>Tổng cộng</t>
  </si>
  <si>
    <t>Phòng Tài chính - Kế toán</t>
  </si>
  <si>
    <t>Người lập bảng</t>
  </si>
  <si>
    <t>Ban Giám hiệu</t>
  </si>
  <si>
    <t>Trần Quang Khải</t>
  </si>
  <si>
    <t>DANH SÁCH SINH VIÊN ĐHCQ DIỆN HỖ TRỢ CHI PHÍ HỌC TẬP - XÉT HỌC KỲ CUỐI NĂM 2017 (BỔ SUNG CÁC NĂM 2015, 2016)</t>
  </si>
  <si>
    <t>Bùi Thị Ánh Tuyết</t>
  </si>
  <si>
    <t>03/09/1991</t>
  </si>
  <si>
    <t>LT22NH002</t>
  </si>
  <si>
    <t>CĐHH</t>
  </si>
  <si>
    <t>100 %</t>
  </si>
  <si>
    <t>CMND</t>
  </si>
  <si>
    <t>Số tài khoản</t>
  </si>
  <si>
    <t>0104159250 - Đông Á - CN Bình Phước</t>
  </si>
  <si>
    <t>025303464</t>
  </si>
  <si>
    <t>251060906</t>
  </si>
  <si>
    <t>241680232</t>
  </si>
  <si>
    <t>366197277</t>
  </si>
  <si>
    <t>366195449</t>
  </si>
  <si>
    <t>245268467</t>
  </si>
  <si>
    <t>366157553</t>
  </si>
  <si>
    <t xml:space="preserve"> 212846186</t>
  </si>
  <si>
    <t>025835733</t>
  </si>
  <si>
    <t>187727560</t>
  </si>
  <si>
    <t>184311819</t>
  </si>
  <si>
    <t>261415300</t>
  </si>
  <si>
    <t>261469514</t>
  </si>
  <si>
    <t>261467247</t>
  </si>
  <si>
    <t>212487216</t>
  </si>
  <si>
    <t>241810110</t>
  </si>
  <si>
    <t>197411535</t>
  </si>
  <si>
    <t>251171522</t>
  </si>
  <si>
    <t>183977946</t>
  </si>
  <si>
    <t>215251630</t>
  </si>
  <si>
    <t>264354942</t>
  </si>
  <si>
    <t>085002896</t>
  </si>
  <si>
    <t>001186000233</t>
  </si>
  <si>
    <t>281026040</t>
  </si>
  <si>
    <t>241494981</t>
  </si>
  <si>
    <t>024366394</t>
  </si>
  <si>
    <t>173740815</t>
  </si>
  <si>
    <t>261166393</t>
  </si>
  <si>
    <t>285235105</t>
  </si>
  <si>
    <t>025482952</t>
  </si>
  <si>
    <t>0036100019233007</t>
  </si>
  <si>
    <t>352432211</t>
  </si>
  <si>
    <t>0024100005754009</t>
  </si>
  <si>
    <t>251063652</t>
  </si>
  <si>
    <t>366156123</t>
  </si>
  <si>
    <t>251104581</t>
  </si>
  <si>
    <t>241689500</t>
  </si>
  <si>
    <t>025834435</t>
  </si>
  <si>
    <t>281213655</t>
  </si>
  <si>
    <t>0024100005972006</t>
  </si>
  <si>
    <t>0024100005971007</t>
  </si>
  <si>
    <t>0019100004985007</t>
  </si>
  <si>
    <t>0036100019556008</t>
  </si>
  <si>
    <t>0036100019543006</t>
  </si>
  <si>
    <t>5491205321079 - Agribank - CN Liên Trung, Tân Hà, Lâm Hà, Lâm Đồng</t>
  </si>
  <si>
    <t>0024100006173007</t>
  </si>
  <si>
    <t>0024100005444007</t>
  </si>
  <si>
    <t>0024100005818007</t>
  </si>
  <si>
    <t>0036100018925002</t>
  </si>
  <si>
    <t>0036100019585008</t>
  </si>
  <si>
    <t>0008100008720006</t>
  </si>
  <si>
    <t>0036100019678009</t>
  </si>
  <si>
    <t>0036100019679005</t>
  </si>
  <si>
    <t>0036100019681007</t>
  </si>
  <si>
    <t>0036100019682006</t>
  </si>
  <si>
    <t>0036100019683002</t>
  </si>
  <si>
    <t>060125027833 - Sacombank CN CMT8</t>
  </si>
  <si>
    <t>0065100010148008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</si>
</sst>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  <numFmt numFmtId="187" formatCode="[$-42A]h:mm:ss\ AM/PM"/>
  </numFmts>
  <fonts count="54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7" fillId="0" borderId="11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 quotePrefix="1">
      <alignment horizontal="center" vertical="center" wrapText="1"/>
    </xf>
    <xf numFmtId="0" fontId="46" fillId="0" borderId="10" xfId="0" applyNumberFormat="1" applyFont="1" applyBorder="1" applyAlignment="1">
      <alignment vertical="center" wrapText="1"/>
    </xf>
    <xf numFmtId="181" fontId="46" fillId="0" borderId="10" xfId="41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81" fontId="46" fillId="0" borderId="10" xfId="41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quotePrefix="1">
      <alignment horizontal="center" vertical="center"/>
    </xf>
    <xf numFmtId="181" fontId="46" fillId="13" borderId="10" xfId="41" applyNumberFormat="1" applyFont="1" applyFill="1" applyBorder="1" applyAlignment="1">
      <alignment horizontal="center" vertical="center" wrapText="1"/>
    </xf>
    <xf numFmtId="181" fontId="48" fillId="0" borderId="10" xfId="41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 quotePrefix="1">
      <alignment vertical="center" wrapText="1"/>
    </xf>
    <xf numFmtId="49" fontId="45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/>
    </xf>
    <xf numFmtId="0" fontId="46" fillId="0" borderId="10" xfId="0" applyNumberFormat="1" applyFont="1" applyBorder="1" applyAlignment="1" quotePrefix="1">
      <alignment vertical="center" wrapText="1"/>
    </xf>
    <xf numFmtId="0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19050</xdr:rowOff>
    </xdr:from>
    <xdr:to>
      <xdr:col>2</xdr:col>
      <xdr:colOff>1143000</xdr:colOff>
      <xdr:row>2</xdr:row>
      <xdr:rowOff>19050</xdr:rowOff>
    </xdr:to>
    <xdr:sp>
      <xdr:nvSpPr>
        <xdr:cNvPr id="1" name="Straight Connector 5"/>
        <xdr:cNvSpPr>
          <a:spLocks/>
        </xdr:cNvSpPr>
      </xdr:nvSpPr>
      <xdr:spPr>
        <a:xfrm>
          <a:off x="1314450" y="466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19050</xdr:rowOff>
    </xdr:from>
    <xdr:to>
      <xdr:col>12</xdr:col>
      <xdr:colOff>57150</xdr:colOff>
      <xdr:row>2</xdr:row>
      <xdr:rowOff>19050</xdr:rowOff>
    </xdr:to>
    <xdr:sp>
      <xdr:nvSpPr>
        <xdr:cNvPr id="2" name="Straight Connector 6"/>
        <xdr:cNvSpPr>
          <a:spLocks/>
        </xdr:cNvSpPr>
      </xdr:nvSpPr>
      <xdr:spPr>
        <a:xfrm flipV="1">
          <a:off x="11049000" y="4667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19050</xdr:rowOff>
    </xdr:from>
    <xdr:to>
      <xdr:col>2</xdr:col>
      <xdr:colOff>1143000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314450" y="466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19050</xdr:rowOff>
    </xdr:from>
    <xdr:to>
      <xdr:col>12</xdr:col>
      <xdr:colOff>57150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6686550" y="466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PageLayoutView="0" workbookViewId="0" topLeftCell="A13">
      <selection activeCell="A40" sqref="A40:G40"/>
    </sheetView>
  </sheetViews>
  <sheetFormatPr defaultColWidth="9.140625" defaultRowHeight="15"/>
  <cols>
    <col min="1" max="1" width="5.140625" style="0" bestFit="1" customWidth="1"/>
    <col min="2" max="2" width="16.28125" style="0" customWidth="1"/>
    <col min="3" max="3" width="23.140625" style="0" bestFit="1" customWidth="1"/>
    <col min="4" max="4" width="17.8515625" style="0" customWidth="1"/>
    <col min="5" max="5" width="38.28125" style="0" bestFit="1" customWidth="1"/>
    <col min="6" max="6" width="13.421875" style="0" customWidth="1"/>
    <col min="7" max="7" width="11.00390625" style="0" bestFit="1" customWidth="1"/>
    <col min="8" max="8" width="15.28125" style="0" bestFit="1" customWidth="1"/>
    <col min="9" max="9" width="14.7109375" style="0" bestFit="1" customWidth="1"/>
    <col min="10" max="10" width="13.00390625" style="0" customWidth="1"/>
    <col min="11" max="14" width="14.57421875" style="0" customWidth="1"/>
    <col min="15" max="15" width="23.57421875" style="0" customWidth="1"/>
  </cols>
  <sheetData>
    <row r="1" spans="1:21" ht="16.5">
      <c r="A1" s="31" t="s">
        <v>54</v>
      </c>
      <c r="B1" s="31"/>
      <c r="C1" s="31"/>
      <c r="D1" s="31"/>
      <c r="E1" s="31"/>
      <c r="F1" s="31"/>
      <c r="G1" s="32" t="s">
        <v>55</v>
      </c>
      <c r="H1" s="32"/>
      <c r="I1" s="32"/>
      <c r="J1" s="32"/>
      <c r="K1" s="32"/>
      <c r="L1" s="32"/>
      <c r="M1" s="32"/>
      <c r="N1" s="32"/>
      <c r="O1" s="32"/>
      <c r="Q1" s="4" t="s">
        <v>155</v>
      </c>
      <c r="R1" s="4" t="s">
        <v>156</v>
      </c>
      <c r="S1" s="4" t="s">
        <v>157</v>
      </c>
      <c r="T1" s="4" t="s">
        <v>158</v>
      </c>
      <c r="U1" s="4" t="s">
        <v>159</v>
      </c>
    </row>
    <row r="2" spans="1:21" ht="18.75">
      <c r="A2" s="32" t="s">
        <v>56</v>
      </c>
      <c r="B2" s="32"/>
      <c r="C2" s="32"/>
      <c r="D2" s="32"/>
      <c r="E2" s="32"/>
      <c r="F2" s="32"/>
      <c r="G2" s="33" t="s">
        <v>57</v>
      </c>
      <c r="H2" s="33"/>
      <c r="I2" s="33"/>
      <c r="J2" s="33"/>
      <c r="K2" s="33"/>
      <c r="L2" s="33"/>
      <c r="M2" s="33"/>
      <c r="N2" s="33"/>
      <c r="O2" s="33"/>
      <c r="Q2" s="5">
        <v>2810000</v>
      </c>
      <c r="R2" s="6">
        <f>610000*5</f>
        <v>3050000</v>
      </c>
      <c r="S2" s="6">
        <f>670000*5</f>
        <v>3350000</v>
      </c>
      <c r="T2" s="6">
        <f>670000*5</f>
        <v>3350000</v>
      </c>
      <c r="U2" s="6">
        <f>740000*5</f>
        <v>3700000</v>
      </c>
    </row>
    <row r="3" spans="1:15" ht="16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>
      <c r="A4" s="34" t="s">
        <v>85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6.5">
      <c r="A5" s="26" t="s">
        <v>58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6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7" t="s">
        <v>59</v>
      </c>
      <c r="B7" s="7" t="s">
        <v>60</v>
      </c>
      <c r="C7" s="7" t="s">
        <v>61</v>
      </c>
      <c r="D7" s="7" t="s">
        <v>208</v>
      </c>
      <c r="E7" s="7" t="s">
        <v>209</v>
      </c>
      <c r="F7" s="7" t="s">
        <v>27</v>
      </c>
      <c r="G7" s="7" t="s">
        <v>29</v>
      </c>
      <c r="H7" s="7" t="s">
        <v>35</v>
      </c>
      <c r="I7" s="7" t="s">
        <v>62</v>
      </c>
      <c r="J7" s="7" t="s">
        <v>63</v>
      </c>
      <c r="K7" s="7" t="s">
        <v>146</v>
      </c>
      <c r="L7" s="7" t="s">
        <v>147</v>
      </c>
      <c r="M7" s="7" t="s">
        <v>148</v>
      </c>
      <c r="N7" s="7" t="s">
        <v>149</v>
      </c>
      <c r="O7" s="7" t="s">
        <v>64</v>
      </c>
    </row>
    <row r="8" spans="1:15" ht="31.5">
      <c r="A8" s="8">
        <v>1</v>
      </c>
      <c r="B8" s="9" t="s">
        <v>72</v>
      </c>
      <c r="C8" s="10" t="s">
        <v>160</v>
      </c>
      <c r="D8" s="19" t="s">
        <v>211</v>
      </c>
      <c r="E8" s="10"/>
      <c r="F8" s="9" t="s">
        <v>73</v>
      </c>
      <c r="G8" s="3" t="s">
        <v>74</v>
      </c>
      <c r="H8" s="3" t="s">
        <v>77</v>
      </c>
      <c r="I8" s="3" t="s">
        <v>68</v>
      </c>
      <c r="J8" s="3" t="s">
        <v>65</v>
      </c>
      <c r="K8" s="11">
        <v>7443000</v>
      </c>
      <c r="L8" s="11">
        <f>+K8*J8</f>
        <v>7443000</v>
      </c>
      <c r="M8" s="11">
        <f>+$U$2*J8</f>
        <v>3700000</v>
      </c>
      <c r="N8" s="11">
        <f>+IF(M8&lt;L8,L8-M8,0)</f>
        <v>3743000</v>
      </c>
      <c r="O8" s="3" t="s">
        <v>76</v>
      </c>
    </row>
    <row r="9" spans="1:15" ht="31.5">
      <c r="A9" s="8">
        <v>2</v>
      </c>
      <c r="B9" s="9" t="s">
        <v>78</v>
      </c>
      <c r="C9" s="10" t="s">
        <v>161</v>
      </c>
      <c r="D9" s="19">
        <v>250996642</v>
      </c>
      <c r="E9" s="10"/>
      <c r="F9" s="9" t="s">
        <v>79</v>
      </c>
      <c r="G9" s="3" t="s">
        <v>80</v>
      </c>
      <c r="H9" s="3" t="s">
        <v>81</v>
      </c>
      <c r="I9" s="3" t="s">
        <v>32</v>
      </c>
      <c r="J9" s="3" t="s">
        <v>69</v>
      </c>
      <c r="K9" s="11">
        <v>21976000</v>
      </c>
      <c r="L9" s="11">
        <f aca="true" t="shared" si="0" ref="L9:L36">+K9*J9</f>
        <v>15383199.999999998</v>
      </c>
      <c r="M9" s="11">
        <f aca="true" t="shared" si="1" ref="M9:M14">+($S$2+$T$2+$U$2)*J9</f>
        <v>7280000</v>
      </c>
      <c r="N9" s="11">
        <f aca="true" t="shared" si="2" ref="N9:N36">+IF(M9&lt;L9,L9-M9,0)</f>
        <v>8103199.999999998</v>
      </c>
      <c r="O9" s="3" t="s">
        <v>66</v>
      </c>
    </row>
    <row r="10" spans="1:15" ht="31.5">
      <c r="A10" s="8">
        <v>3</v>
      </c>
      <c r="B10" s="12" t="s">
        <v>20</v>
      </c>
      <c r="C10" s="10" t="s">
        <v>162</v>
      </c>
      <c r="D10" s="19" t="s">
        <v>212</v>
      </c>
      <c r="E10" s="24" t="s">
        <v>256</v>
      </c>
      <c r="F10" s="12" t="s">
        <v>18</v>
      </c>
      <c r="G10" s="12" t="s">
        <v>53</v>
      </c>
      <c r="H10" s="12" t="s">
        <v>28</v>
      </c>
      <c r="I10" s="12" t="s">
        <v>32</v>
      </c>
      <c r="J10" s="12" t="s">
        <v>69</v>
      </c>
      <c r="K10" s="13">
        <v>27030000</v>
      </c>
      <c r="L10" s="11">
        <f t="shared" si="0"/>
        <v>18921000</v>
      </c>
      <c r="M10" s="11">
        <f t="shared" si="1"/>
        <v>7280000</v>
      </c>
      <c r="N10" s="11">
        <f t="shared" si="2"/>
        <v>11641000</v>
      </c>
      <c r="O10" s="3" t="s">
        <v>66</v>
      </c>
    </row>
    <row r="11" spans="1:15" ht="31.5">
      <c r="A11" s="8">
        <v>4</v>
      </c>
      <c r="B11" s="12" t="s">
        <v>5</v>
      </c>
      <c r="C11" s="10" t="s">
        <v>163</v>
      </c>
      <c r="D11" s="19" t="s">
        <v>213</v>
      </c>
      <c r="E11" s="10"/>
      <c r="F11" s="12" t="s">
        <v>42</v>
      </c>
      <c r="G11" s="12" t="s">
        <v>53</v>
      </c>
      <c r="H11" s="12" t="s">
        <v>33</v>
      </c>
      <c r="I11" s="12" t="s">
        <v>32</v>
      </c>
      <c r="J11" s="12" t="s">
        <v>69</v>
      </c>
      <c r="K11" s="13">
        <v>29812000</v>
      </c>
      <c r="L11" s="11">
        <f t="shared" si="0"/>
        <v>20868400</v>
      </c>
      <c r="M11" s="11">
        <f t="shared" si="1"/>
        <v>7280000</v>
      </c>
      <c r="N11" s="11">
        <f t="shared" si="2"/>
        <v>13588400</v>
      </c>
      <c r="O11" s="3" t="s">
        <v>66</v>
      </c>
    </row>
    <row r="12" spans="1:15" ht="31.5">
      <c r="A12" s="8">
        <v>5</v>
      </c>
      <c r="B12" s="12" t="s">
        <v>34</v>
      </c>
      <c r="C12" s="10" t="s">
        <v>164</v>
      </c>
      <c r="D12" s="19" t="s">
        <v>214</v>
      </c>
      <c r="E12" s="10"/>
      <c r="F12" s="12" t="s">
        <v>49</v>
      </c>
      <c r="G12" s="12" t="s">
        <v>53</v>
      </c>
      <c r="H12" s="12" t="s">
        <v>33</v>
      </c>
      <c r="I12" s="12" t="s">
        <v>32</v>
      </c>
      <c r="J12" s="12" t="s">
        <v>69</v>
      </c>
      <c r="K12" s="13">
        <v>26233000</v>
      </c>
      <c r="L12" s="11">
        <f t="shared" si="0"/>
        <v>18363100</v>
      </c>
      <c r="M12" s="11">
        <f t="shared" si="1"/>
        <v>7280000</v>
      </c>
      <c r="N12" s="11">
        <f t="shared" si="2"/>
        <v>11083100</v>
      </c>
      <c r="O12" s="3" t="s">
        <v>66</v>
      </c>
    </row>
    <row r="13" spans="1:15" ht="31.5">
      <c r="A13" s="8">
        <v>6</v>
      </c>
      <c r="B13" s="12" t="s">
        <v>38</v>
      </c>
      <c r="C13" s="10" t="s">
        <v>165</v>
      </c>
      <c r="D13" s="19" t="s">
        <v>215</v>
      </c>
      <c r="E13" s="10"/>
      <c r="F13" s="12" t="s">
        <v>13</v>
      </c>
      <c r="G13" s="12" t="s">
        <v>53</v>
      </c>
      <c r="H13" s="12" t="s">
        <v>8</v>
      </c>
      <c r="I13" s="12" t="s">
        <v>32</v>
      </c>
      <c r="J13" s="12" t="s">
        <v>69</v>
      </c>
      <c r="K13" s="13">
        <v>26233000</v>
      </c>
      <c r="L13" s="11">
        <f t="shared" si="0"/>
        <v>18363100</v>
      </c>
      <c r="M13" s="11">
        <f t="shared" si="1"/>
        <v>7280000</v>
      </c>
      <c r="N13" s="11">
        <f t="shared" si="2"/>
        <v>11083100</v>
      </c>
      <c r="O13" s="3" t="s">
        <v>66</v>
      </c>
    </row>
    <row r="14" spans="1:15" ht="31.5">
      <c r="A14" s="8">
        <v>7</v>
      </c>
      <c r="B14" s="12" t="s">
        <v>10</v>
      </c>
      <c r="C14" s="10" t="s">
        <v>166</v>
      </c>
      <c r="D14" s="19" t="s">
        <v>216</v>
      </c>
      <c r="E14" s="24" t="s">
        <v>257</v>
      </c>
      <c r="F14" s="12" t="s">
        <v>2</v>
      </c>
      <c r="G14" s="12" t="s">
        <v>53</v>
      </c>
      <c r="H14" s="12" t="s">
        <v>24</v>
      </c>
      <c r="I14" s="12" t="s">
        <v>32</v>
      </c>
      <c r="J14" s="12" t="s">
        <v>69</v>
      </c>
      <c r="K14" s="13">
        <v>31032000</v>
      </c>
      <c r="L14" s="11">
        <f t="shared" si="0"/>
        <v>21722400</v>
      </c>
      <c r="M14" s="11">
        <f t="shared" si="1"/>
        <v>7280000</v>
      </c>
      <c r="N14" s="11">
        <f t="shared" si="2"/>
        <v>14442400</v>
      </c>
      <c r="O14" s="3" t="s">
        <v>66</v>
      </c>
    </row>
    <row r="15" spans="1:15" ht="31.5">
      <c r="A15" s="8">
        <v>8</v>
      </c>
      <c r="B15" s="14" t="s">
        <v>82</v>
      </c>
      <c r="C15" s="10" t="s">
        <v>167</v>
      </c>
      <c r="D15" s="19" t="s">
        <v>217</v>
      </c>
      <c r="E15" s="10"/>
      <c r="F15" s="14" t="s">
        <v>83</v>
      </c>
      <c r="G15" s="12" t="s">
        <v>53</v>
      </c>
      <c r="H15" s="12" t="s">
        <v>84</v>
      </c>
      <c r="I15" s="3" t="s">
        <v>68</v>
      </c>
      <c r="J15" s="12" t="s">
        <v>65</v>
      </c>
      <c r="K15" s="13">
        <v>9252000</v>
      </c>
      <c r="L15" s="11">
        <f t="shared" si="0"/>
        <v>9252000</v>
      </c>
      <c r="M15" s="11">
        <f aca="true" t="shared" si="3" ref="M15:M26">+$U$2*J15</f>
        <v>3700000</v>
      </c>
      <c r="N15" s="11">
        <f t="shared" si="2"/>
        <v>5552000</v>
      </c>
      <c r="O15" s="3" t="s">
        <v>67</v>
      </c>
    </row>
    <row r="16" spans="1:15" ht="21" customHeight="1">
      <c r="A16" s="8">
        <v>9</v>
      </c>
      <c r="B16" s="12" t="s">
        <v>16</v>
      </c>
      <c r="C16" s="10" t="s">
        <v>168</v>
      </c>
      <c r="D16" s="19" t="s">
        <v>218</v>
      </c>
      <c r="E16" s="10"/>
      <c r="F16" s="12" t="s">
        <v>47</v>
      </c>
      <c r="G16" s="12" t="s">
        <v>52</v>
      </c>
      <c r="H16" s="12" t="s">
        <v>11</v>
      </c>
      <c r="I16" s="12" t="s">
        <v>30</v>
      </c>
      <c r="J16" s="3" t="s">
        <v>65</v>
      </c>
      <c r="K16" s="11">
        <v>8310000</v>
      </c>
      <c r="L16" s="11">
        <f t="shared" si="0"/>
        <v>8310000</v>
      </c>
      <c r="M16" s="11">
        <f t="shared" si="3"/>
        <v>3700000</v>
      </c>
      <c r="N16" s="11">
        <f t="shared" si="2"/>
        <v>4610000</v>
      </c>
      <c r="O16" s="3" t="s">
        <v>67</v>
      </c>
    </row>
    <row r="17" spans="1:15" ht="21" customHeight="1">
      <c r="A17" s="8">
        <v>10</v>
      </c>
      <c r="B17" s="12" t="s">
        <v>17</v>
      </c>
      <c r="C17" s="10" t="s">
        <v>169</v>
      </c>
      <c r="D17" s="19" t="s">
        <v>219</v>
      </c>
      <c r="E17" s="24" t="s">
        <v>268</v>
      </c>
      <c r="F17" s="12" t="s">
        <v>4</v>
      </c>
      <c r="G17" s="12" t="s">
        <v>52</v>
      </c>
      <c r="H17" s="12" t="s">
        <v>46</v>
      </c>
      <c r="I17" s="12" t="s">
        <v>9</v>
      </c>
      <c r="J17" s="3" t="s">
        <v>65</v>
      </c>
      <c r="K17" s="11">
        <v>8310000</v>
      </c>
      <c r="L17" s="11">
        <f t="shared" si="0"/>
        <v>8310000</v>
      </c>
      <c r="M17" s="11">
        <f t="shared" si="3"/>
        <v>3700000</v>
      </c>
      <c r="N17" s="11">
        <f t="shared" si="2"/>
        <v>4610000</v>
      </c>
      <c r="O17" s="3" t="s">
        <v>67</v>
      </c>
    </row>
    <row r="18" spans="1:15" ht="21" customHeight="1">
      <c r="A18" s="8">
        <v>11</v>
      </c>
      <c r="B18" s="12" t="s">
        <v>31</v>
      </c>
      <c r="C18" s="10" t="s">
        <v>170</v>
      </c>
      <c r="D18" s="19" t="s">
        <v>220</v>
      </c>
      <c r="E18" s="10"/>
      <c r="F18" s="12" t="s">
        <v>14</v>
      </c>
      <c r="G18" s="12" t="s">
        <v>52</v>
      </c>
      <c r="H18" s="12" t="s">
        <v>1</v>
      </c>
      <c r="I18" s="12" t="s">
        <v>39</v>
      </c>
      <c r="J18" s="3" t="s">
        <v>65</v>
      </c>
      <c r="K18" s="11">
        <v>8310000</v>
      </c>
      <c r="L18" s="11">
        <f t="shared" si="0"/>
        <v>8310000</v>
      </c>
      <c r="M18" s="11">
        <f t="shared" si="3"/>
        <v>3700000</v>
      </c>
      <c r="N18" s="11">
        <f t="shared" si="2"/>
        <v>4610000</v>
      </c>
      <c r="O18" s="3" t="s">
        <v>67</v>
      </c>
    </row>
    <row r="19" spans="1:15" ht="21" customHeight="1">
      <c r="A19" s="8">
        <v>12</v>
      </c>
      <c r="B19" s="12" t="s">
        <v>6</v>
      </c>
      <c r="C19" s="10" t="s">
        <v>171</v>
      </c>
      <c r="D19" s="19" t="s">
        <v>221</v>
      </c>
      <c r="E19" s="10"/>
      <c r="F19" s="12" t="s">
        <v>23</v>
      </c>
      <c r="G19" s="12" t="s">
        <v>52</v>
      </c>
      <c r="H19" s="12" t="s">
        <v>1</v>
      </c>
      <c r="I19" s="12" t="s">
        <v>41</v>
      </c>
      <c r="J19" s="12" t="s">
        <v>75</v>
      </c>
      <c r="K19" s="11">
        <v>8310000</v>
      </c>
      <c r="L19" s="11">
        <f t="shared" si="0"/>
        <v>4155000</v>
      </c>
      <c r="M19" s="11">
        <f t="shared" si="3"/>
        <v>1850000</v>
      </c>
      <c r="N19" s="11">
        <f t="shared" si="2"/>
        <v>2305000</v>
      </c>
      <c r="O19" s="3" t="s">
        <v>67</v>
      </c>
    </row>
    <row r="20" spans="1:15" ht="21" customHeight="1">
      <c r="A20" s="8">
        <v>13</v>
      </c>
      <c r="B20" s="12" t="s">
        <v>26</v>
      </c>
      <c r="C20" s="10" t="s">
        <v>172</v>
      </c>
      <c r="D20" s="19" t="s">
        <v>222</v>
      </c>
      <c r="E20" s="10"/>
      <c r="F20" s="12" t="s">
        <v>40</v>
      </c>
      <c r="G20" s="12" t="s">
        <v>52</v>
      </c>
      <c r="H20" s="12" t="s">
        <v>36</v>
      </c>
      <c r="I20" s="12" t="s">
        <v>32</v>
      </c>
      <c r="J20" s="12" t="s">
        <v>69</v>
      </c>
      <c r="K20" s="11">
        <v>8310000</v>
      </c>
      <c r="L20" s="11">
        <f t="shared" si="0"/>
        <v>5817000</v>
      </c>
      <c r="M20" s="11">
        <f t="shared" si="3"/>
        <v>2590000</v>
      </c>
      <c r="N20" s="11">
        <f t="shared" si="2"/>
        <v>3227000</v>
      </c>
      <c r="O20" s="3" t="s">
        <v>67</v>
      </c>
    </row>
    <row r="21" spans="1:15" ht="21" customHeight="1">
      <c r="A21" s="8">
        <v>14</v>
      </c>
      <c r="B21" s="12" t="s">
        <v>15</v>
      </c>
      <c r="C21" s="10" t="s">
        <v>173</v>
      </c>
      <c r="D21" s="19" t="s">
        <v>223</v>
      </c>
      <c r="E21" s="10"/>
      <c r="F21" s="12" t="s">
        <v>7</v>
      </c>
      <c r="G21" s="12" t="s">
        <v>52</v>
      </c>
      <c r="H21" s="12" t="s">
        <v>37</v>
      </c>
      <c r="I21" s="12" t="s">
        <v>32</v>
      </c>
      <c r="J21" s="12" t="s">
        <v>69</v>
      </c>
      <c r="K21" s="11">
        <v>8310000</v>
      </c>
      <c r="L21" s="11">
        <f t="shared" si="0"/>
        <v>5817000</v>
      </c>
      <c r="M21" s="11">
        <f t="shared" si="3"/>
        <v>2590000</v>
      </c>
      <c r="N21" s="11">
        <f t="shared" si="2"/>
        <v>3227000</v>
      </c>
      <c r="O21" s="3" t="s">
        <v>67</v>
      </c>
    </row>
    <row r="22" spans="1:15" ht="21" customHeight="1">
      <c r="A22" s="8">
        <v>15</v>
      </c>
      <c r="B22" s="12" t="s">
        <v>22</v>
      </c>
      <c r="C22" s="10" t="s">
        <v>174</v>
      </c>
      <c r="D22" s="19" t="s">
        <v>224</v>
      </c>
      <c r="E22" s="24" t="s">
        <v>258</v>
      </c>
      <c r="F22" s="12" t="s">
        <v>45</v>
      </c>
      <c r="G22" s="12" t="s">
        <v>52</v>
      </c>
      <c r="H22" s="12" t="s">
        <v>43</v>
      </c>
      <c r="I22" s="12" t="s">
        <v>32</v>
      </c>
      <c r="J22" s="12" t="s">
        <v>69</v>
      </c>
      <c r="K22" s="11">
        <v>8310000</v>
      </c>
      <c r="L22" s="11">
        <f t="shared" si="0"/>
        <v>5817000</v>
      </c>
      <c r="M22" s="11">
        <f t="shared" si="3"/>
        <v>2590000</v>
      </c>
      <c r="N22" s="11">
        <f t="shared" si="2"/>
        <v>3227000</v>
      </c>
      <c r="O22" s="3" t="s">
        <v>67</v>
      </c>
    </row>
    <row r="23" spans="1:15" ht="21" customHeight="1">
      <c r="A23" s="8">
        <v>16</v>
      </c>
      <c r="B23" s="12" t="s">
        <v>48</v>
      </c>
      <c r="C23" s="10" t="s">
        <v>175</v>
      </c>
      <c r="D23" s="19" t="s">
        <v>225</v>
      </c>
      <c r="E23" s="10"/>
      <c r="F23" s="12" t="s">
        <v>3</v>
      </c>
      <c r="G23" s="12" t="s">
        <v>52</v>
      </c>
      <c r="H23" s="12" t="s">
        <v>25</v>
      </c>
      <c r="I23" s="12" t="s">
        <v>39</v>
      </c>
      <c r="J23" s="12" t="s">
        <v>65</v>
      </c>
      <c r="K23" s="11">
        <v>8310000</v>
      </c>
      <c r="L23" s="11">
        <f t="shared" si="0"/>
        <v>8310000</v>
      </c>
      <c r="M23" s="11">
        <f t="shared" si="3"/>
        <v>3700000</v>
      </c>
      <c r="N23" s="11">
        <f t="shared" si="2"/>
        <v>4610000</v>
      </c>
      <c r="O23" s="3" t="s">
        <v>67</v>
      </c>
    </row>
    <row r="24" spans="1:15" ht="21" customHeight="1">
      <c r="A24" s="8">
        <v>17</v>
      </c>
      <c r="B24" s="12" t="s">
        <v>19</v>
      </c>
      <c r="C24" s="10" t="s">
        <v>176</v>
      </c>
      <c r="D24" s="19" t="s">
        <v>226</v>
      </c>
      <c r="E24" s="10"/>
      <c r="F24" s="12" t="s">
        <v>50</v>
      </c>
      <c r="G24" s="12" t="s">
        <v>52</v>
      </c>
      <c r="H24" s="12" t="s">
        <v>51</v>
      </c>
      <c r="I24" s="12" t="s">
        <v>32</v>
      </c>
      <c r="J24" s="12" t="s">
        <v>69</v>
      </c>
      <c r="K24" s="11">
        <v>8310000</v>
      </c>
      <c r="L24" s="11">
        <f t="shared" si="0"/>
        <v>5817000</v>
      </c>
      <c r="M24" s="11">
        <f t="shared" si="3"/>
        <v>2590000</v>
      </c>
      <c r="N24" s="11">
        <f t="shared" si="2"/>
        <v>3227000</v>
      </c>
      <c r="O24" s="3" t="s">
        <v>67</v>
      </c>
    </row>
    <row r="25" spans="1:15" ht="21" customHeight="1">
      <c r="A25" s="8">
        <v>18</v>
      </c>
      <c r="B25" s="12" t="s">
        <v>12</v>
      </c>
      <c r="C25" s="10" t="s">
        <v>177</v>
      </c>
      <c r="D25" s="19" t="s">
        <v>227</v>
      </c>
      <c r="E25" s="10"/>
      <c r="F25" s="12" t="s">
        <v>21</v>
      </c>
      <c r="G25" s="12" t="s">
        <v>52</v>
      </c>
      <c r="H25" s="12" t="s">
        <v>70</v>
      </c>
      <c r="I25" s="12" t="s">
        <v>41</v>
      </c>
      <c r="J25" s="12" t="s">
        <v>75</v>
      </c>
      <c r="K25" s="11">
        <v>8310000</v>
      </c>
      <c r="L25" s="11">
        <f t="shared" si="0"/>
        <v>4155000</v>
      </c>
      <c r="M25" s="11">
        <f t="shared" si="3"/>
        <v>1850000</v>
      </c>
      <c r="N25" s="11">
        <f t="shared" si="2"/>
        <v>2305000</v>
      </c>
      <c r="O25" s="3" t="s">
        <v>67</v>
      </c>
    </row>
    <row r="26" spans="1:15" ht="21" customHeight="1">
      <c r="A26" s="8">
        <v>19</v>
      </c>
      <c r="B26" s="12" t="s">
        <v>44</v>
      </c>
      <c r="C26" s="10" t="s">
        <v>178</v>
      </c>
      <c r="D26" s="19" t="s">
        <v>228</v>
      </c>
      <c r="E26" s="10"/>
      <c r="F26" s="12" t="s">
        <v>0</v>
      </c>
      <c r="G26" s="12" t="s">
        <v>52</v>
      </c>
      <c r="H26" s="12" t="s">
        <v>71</v>
      </c>
      <c r="I26" s="12" t="s">
        <v>32</v>
      </c>
      <c r="J26" s="12" t="s">
        <v>69</v>
      </c>
      <c r="K26" s="11">
        <v>8310000</v>
      </c>
      <c r="L26" s="11">
        <f t="shared" si="0"/>
        <v>5817000</v>
      </c>
      <c r="M26" s="11">
        <f t="shared" si="3"/>
        <v>2590000</v>
      </c>
      <c r="N26" s="11">
        <f t="shared" si="2"/>
        <v>3227000</v>
      </c>
      <c r="O26" s="3" t="s">
        <v>67</v>
      </c>
    </row>
    <row r="27" spans="1:15" ht="31.5">
      <c r="A27" s="8">
        <v>20</v>
      </c>
      <c r="B27" s="3" t="s">
        <v>86</v>
      </c>
      <c r="C27" s="10" t="s">
        <v>179</v>
      </c>
      <c r="D27" s="19" t="s">
        <v>229</v>
      </c>
      <c r="E27" s="24" t="s">
        <v>259</v>
      </c>
      <c r="F27" s="3" t="s">
        <v>87</v>
      </c>
      <c r="G27" s="3" t="s">
        <v>88</v>
      </c>
      <c r="H27" s="3" t="s">
        <v>89</v>
      </c>
      <c r="I27" s="3" t="s">
        <v>9</v>
      </c>
      <c r="J27" s="3" t="s">
        <v>65</v>
      </c>
      <c r="K27" s="11">
        <v>17000000</v>
      </c>
      <c r="L27" s="11">
        <f t="shared" si="0"/>
        <v>17000000</v>
      </c>
      <c r="M27" s="11">
        <f>+($S$2+$T$2+$U$2)*J27</f>
        <v>10400000</v>
      </c>
      <c r="N27" s="11">
        <f t="shared" si="2"/>
        <v>6600000</v>
      </c>
      <c r="O27" s="3" t="s">
        <v>66</v>
      </c>
    </row>
    <row r="28" spans="1:15" ht="18.75" customHeight="1">
      <c r="A28" s="8">
        <v>21</v>
      </c>
      <c r="B28" s="3" t="s">
        <v>90</v>
      </c>
      <c r="C28" s="10" t="s">
        <v>180</v>
      </c>
      <c r="D28" s="19" t="s">
        <v>230</v>
      </c>
      <c r="E28" s="24" t="s">
        <v>260</v>
      </c>
      <c r="F28" s="3" t="s">
        <v>91</v>
      </c>
      <c r="G28" s="3" t="s">
        <v>92</v>
      </c>
      <c r="H28" s="3" t="s">
        <v>93</v>
      </c>
      <c r="I28" s="3" t="s">
        <v>39</v>
      </c>
      <c r="J28" s="3" t="s">
        <v>65</v>
      </c>
      <c r="K28" s="11">
        <v>6050000</v>
      </c>
      <c r="L28" s="11">
        <f t="shared" si="0"/>
        <v>6050000</v>
      </c>
      <c r="M28" s="11">
        <f aca="true" t="shared" si="4" ref="M28:M36">+$U$2*J28</f>
        <v>3700000</v>
      </c>
      <c r="N28" s="11">
        <f t="shared" si="2"/>
        <v>2350000</v>
      </c>
      <c r="O28" s="3" t="s">
        <v>67</v>
      </c>
    </row>
    <row r="29" spans="1:15" ht="18.75" customHeight="1">
      <c r="A29" s="8">
        <v>22</v>
      </c>
      <c r="B29" s="3" t="s">
        <v>94</v>
      </c>
      <c r="C29" s="10" t="s">
        <v>181</v>
      </c>
      <c r="D29" s="19" t="s">
        <v>231</v>
      </c>
      <c r="E29" s="24" t="s">
        <v>262</v>
      </c>
      <c r="F29" s="3" t="s">
        <v>95</v>
      </c>
      <c r="G29" s="3" t="s">
        <v>92</v>
      </c>
      <c r="H29" s="3" t="s">
        <v>96</v>
      </c>
      <c r="I29" s="3" t="s">
        <v>68</v>
      </c>
      <c r="J29" s="3" t="s">
        <v>65</v>
      </c>
      <c r="K29" s="11">
        <v>6050000</v>
      </c>
      <c r="L29" s="11">
        <f t="shared" si="0"/>
        <v>6050000</v>
      </c>
      <c r="M29" s="11">
        <f t="shared" si="4"/>
        <v>3700000</v>
      </c>
      <c r="N29" s="11">
        <f t="shared" si="2"/>
        <v>2350000</v>
      </c>
      <c r="O29" s="3" t="s">
        <v>67</v>
      </c>
    </row>
    <row r="30" spans="1:15" ht="15.75">
      <c r="A30" s="8">
        <v>23</v>
      </c>
      <c r="B30" s="3" t="s">
        <v>97</v>
      </c>
      <c r="C30" s="10" t="s">
        <v>182</v>
      </c>
      <c r="D30" s="19" t="s">
        <v>232</v>
      </c>
      <c r="E30" s="24" t="s">
        <v>266</v>
      </c>
      <c r="F30" s="3" t="s">
        <v>98</v>
      </c>
      <c r="G30" s="3" t="s">
        <v>92</v>
      </c>
      <c r="H30" s="3" t="s">
        <v>99</v>
      </c>
      <c r="I30" s="3" t="s">
        <v>32</v>
      </c>
      <c r="J30" s="3" t="s">
        <v>69</v>
      </c>
      <c r="K30" s="11">
        <v>6050000</v>
      </c>
      <c r="L30" s="11">
        <f t="shared" si="0"/>
        <v>4235000</v>
      </c>
      <c r="M30" s="11">
        <f t="shared" si="4"/>
        <v>2590000</v>
      </c>
      <c r="N30" s="11">
        <f t="shared" si="2"/>
        <v>1645000</v>
      </c>
      <c r="O30" s="3" t="s">
        <v>67</v>
      </c>
    </row>
    <row r="31" spans="1:15" ht="15.75">
      <c r="A31" s="8">
        <v>24</v>
      </c>
      <c r="B31" s="3" t="s">
        <v>100</v>
      </c>
      <c r="C31" s="10" t="s">
        <v>183</v>
      </c>
      <c r="D31" s="19" t="s">
        <v>233</v>
      </c>
      <c r="E31" s="10"/>
      <c r="F31" s="3" t="s">
        <v>101</v>
      </c>
      <c r="G31" s="3" t="s">
        <v>92</v>
      </c>
      <c r="H31" s="3" t="s">
        <v>99</v>
      </c>
      <c r="I31" s="3" t="s">
        <v>39</v>
      </c>
      <c r="J31" s="3" t="s">
        <v>65</v>
      </c>
      <c r="K31" s="11">
        <v>6050000</v>
      </c>
      <c r="L31" s="11">
        <f t="shared" si="0"/>
        <v>6050000</v>
      </c>
      <c r="M31" s="11">
        <f t="shared" si="4"/>
        <v>3700000</v>
      </c>
      <c r="N31" s="11">
        <f t="shared" si="2"/>
        <v>2350000</v>
      </c>
      <c r="O31" s="3" t="s">
        <v>67</v>
      </c>
    </row>
    <row r="32" spans="1:15" ht="15.75">
      <c r="A32" s="8">
        <v>25</v>
      </c>
      <c r="B32" s="3" t="s">
        <v>102</v>
      </c>
      <c r="C32" s="10" t="s">
        <v>184</v>
      </c>
      <c r="D32" s="19" t="s">
        <v>234</v>
      </c>
      <c r="E32" s="24" t="s">
        <v>263</v>
      </c>
      <c r="F32" s="3" t="s">
        <v>103</v>
      </c>
      <c r="G32" s="3" t="s">
        <v>92</v>
      </c>
      <c r="H32" s="3" t="s">
        <v>104</v>
      </c>
      <c r="I32" s="3" t="s">
        <v>105</v>
      </c>
      <c r="J32" s="3" t="s">
        <v>65</v>
      </c>
      <c r="K32" s="11">
        <v>6050000</v>
      </c>
      <c r="L32" s="11">
        <f t="shared" si="0"/>
        <v>6050000</v>
      </c>
      <c r="M32" s="11">
        <f t="shared" si="4"/>
        <v>3700000</v>
      </c>
      <c r="N32" s="11">
        <f t="shared" si="2"/>
        <v>2350000</v>
      </c>
      <c r="O32" s="3" t="s">
        <v>67</v>
      </c>
    </row>
    <row r="33" spans="1:15" ht="15.75">
      <c r="A33" s="8">
        <v>26</v>
      </c>
      <c r="B33" s="3" t="s">
        <v>106</v>
      </c>
      <c r="C33" s="10" t="s">
        <v>185</v>
      </c>
      <c r="D33" s="19" t="s">
        <v>235</v>
      </c>
      <c r="E33" s="24" t="s">
        <v>261</v>
      </c>
      <c r="F33" s="3" t="s">
        <v>107</v>
      </c>
      <c r="G33" s="3" t="s">
        <v>92</v>
      </c>
      <c r="H33" s="3" t="s">
        <v>108</v>
      </c>
      <c r="I33" s="3" t="s">
        <v>9</v>
      </c>
      <c r="J33" s="3" t="s">
        <v>65</v>
      </c>
      <c r="K33" s="11">
        <v>6050000</v>
      </c>
      <c r="L33" s="11">
        <f t="shared" si="0"/>
        <v>6050000</v>
      </c>
      <c r="M33" s="11">
        <f t="shared" si="4"/>
        <v>3700000</v>
      </c>
      <c r="N33" s="11">
        <f t="shared" si="2"/>
        <v>2350000</v>
      </c>
      <c r="O33" s="3" t="s">
        <v>67</v>
      </c>
    </row>
    <row r="34" spans="1:15" ht="15.75">
      <c r="A34" s="8">
        <v>27</v>
      </c>
      <c r="B34" s="3" t="s">
        <v>109</v>
      </c>
      <c r="C34" s="10" t="s">
        <v>186</v>
      </c>
      <c r="D34" s="19" t="s">
        <v>236</v>
      </c>
      <c r="E34" s="24" t="s">
        <v>264</v>
      </c>
      <c r="F34" s="3" t="s">
        <v>110</v>
      </c>
      <c r="G34" s="3" t="s">
        <v>92</v>
      </c>
      <c r="H34" s="3" t="s">
        <v>108</v>
      </c>
      <c r="I34" s="3" t="s">
        <v>39</v>
      </c>
      <c r="J34" s="3" t="s">
        <v>65</v>
      </c>
      <c r="K34" s="11">
        <v>6050000</v>
      </c>
      <c r="L34" s="11">
        <f t="shared" si="0"/>
        <v>6050000</v>
      </c>
      <c r="M34" s="11">
        <f t="shared" si="4"/>
        <v>3700000</v>
      </c>
      <c r="N34" s="11">
        <f t="shared" si="2"/>
        <v>2350000</v>
      </c>
      <c r="O34" s="3" t="s">
        <v>67</v>
      </c>
    </row>
    <row r="35" spans="1:22" ht="15.75">
      <c r="A35" s="8">
        <v>28</v>
      </c>
      <c r="B35" s="3" t="s">
        <v>111</v>
      </c>
      <c r="C35" s="10" t="s">
        <v>187</v>
      </c>
      <c r="D35" s="19" t="s">
        <v>237</v>
      </c>
      <c r="E35" s="10"/>
      <c r="F35" s="3" t="s">
        <v>112</v>
      </c>
      <c r="G35" s="3" t="s">
        <v>92</v>
      </c>
      <c r="H35" s="3" t="s">
        <v>113</v>
      </c>
      <c r="I35" s="3" t="s">
        <v>39</v>
      </c>
      <c r="J35" s="3" t="s">
        <v>65</v>
      </c>
      <c r="K35" s="11">
        <v>6050000</v>
      </c>
      <c r="L35" s="11">
        <f t="shared" si="0"/>
        <v>6050000</v>
      </c>
      <c r="M35" s="11">
        <f t="shared" si="4"/>
        <v>3700000</v>
      </c>
      <c r="N35" s="11">
        <f t="shared" si="2"/>
        <v>2350000</v>
      </c>
      <c r="O35" s="3" t="s">
        <v>67</v>
      </c>
      <c r="Q35" s="4" t="s">
        <v>154</v>
      </c>
      <c r="R35" s="4"/>
      <c r="S35" s="4"/>
      <c r="T35" s="4"/>
      <c r="U35" s="4"/>
      <c r="V35" s="4"/>
    </row>
    <row r="36" spans="1:22" ht="18.75" customHeight="1">
      <c r="A36" s="8">
        <v>29</v>
      </c>
      <c r="B36" s="3" t="s">
        <v>114</v>
      </c>
      <c r="C36" s="10" t="s">
        <v>188</v>
      </c>
      <c r="D36" s="19" t="s">
        <v>238</v>
      </c>
      <c r="E36" s="24" t="s">
        <v>265</v>
      </c>
      <c r="F36" s="3" t="s">
        <v>115</v>
      </c>
      <c r="G36" s="3" t="s">
        <v>92</v>
      </c>
      <c r="H36" s="3" t="s">
        <v>116</v>
      </c>
      <c r="I36" s="3" t="s">
        <v>117</v>
      </c>
      <c r="J36" s="3" t="s">
        <v>65</v>
      </c>
      <c r="K36" s="11">
        <v>6050000</v>
      </c>
      <c r="L36" s="11">
        <f t="shared" si="0"/>
        <v>6050000</v>
      </c>
      <c r="M36" s="11">
        <f t="shared" si="4"/>
        <v>3700000</v>
      </c>
      <c r="N36" s="11">
        <f t="shared" si="2"/>
        <v>2350000</v>
      </c>
      <c r="O36" s="3" t="s">
        <v>67</v>
      </c>
      <c r="Q36" s="4" t="s">
        <v>150</v>
      </c>
      <c r="R36" s="4" t="s">
        <v>151</v>
      </c>
      <c r="S36" s="4" t="s">
        <v>152</v>
      </c>
      <c r="T36" s="4" t="s">
        <v>153</v>
      </c>
      <c r="U36" s="4" t="s">
        <v>76</v>
      </c>
      <c r="V36" s="4" t="s">
        <v>67</v>
      </c>
    </row>
    <row r="37" spans="1:22" ht="18.75" customHeight="1">
      <c r="A37" s="18">
        <v>30</v>
      </c>
      <c r="B37" s="3">
        <v>35171020809</v>
      </c>
      <c r="C37" s="10" t="s">
        <v>203</v>
      </c>
      <c r="D37" s="19" t="s">
        <v>239</v>
      </c>
      <c r="E37" s="10" t="s">
        <v>210</v>
      </c>
      <c r="F37" s="3" t="s">
        <v>204</v>
      </c>
      <c r="G37" s="3" t="s">
        <v>92</v>
      </c>
      <c r="H37" s="3" t="s">
        <v>205</v>
      </c>
      <c r="I37" s="3" t="s">
        <v>206</v>
      </c>
      <c r="J37" s="3" t="s">
        <v>207</v>
      </c>
      <c r="K37" s="11">
        <v>6050000</v>
      </c>
      <c r="L37" s="11">
        <f>+K37*J37</f>
        <v>6050000</v>
      </c>
      <c r="M37" s="11">
        <f>+$W$3*$M37</f>
        <v>3700000</v>
      </c>
      <c r="N37" s="11">
        <f>+L37-M37</f>
        <v>2350000</v>
      </c>
      <c r="O37" s="3" t="s">
        <v>67</v>
      </c>
      <c r="Q37" s="4"/>
      <c r="R37" s="4"/>
      <c r="S37" s="4"/>
      <c r="T37" s="4"/>
      <c r="U37" s="4"/>
      <c r="V37" s="4"/>
    </row>
    <row r="38" spans="1:15" ht="32.25" customHeight="1">
      <c r="A38" s="27" t="s">
        <v>197</v>
      </c>
      <c r="B38" s="28"/>
      <c r="C38" s="28"/>
      <c r="D38" s="28"/>
      <c r="E38" s="28"/>
      <c r="F38" s="28"/>
      <c r="G38" s="28"/>
      <c r="H38" s="28"/>
      <c r="I38" s="28"/>
      <c r="J38" s="29"/>
      <c r="K38" s="16">
        <f>+SUM(K8:K37)</f>
        <v>347921000</v>
      </c>
      <c r="L38" s="16">
        <f>+SUM(L8:L37)</f>
        <v>276636200</v>
      </c>
      <c r="M38" s="16">
        <v>128820000</v>
      </c>
      <c r="N38" s="16">
        <v>147816200</v>
      </c>
      <c r="O38" s="3"/>
    </row>
    <row r="39" spans="1:15" ht="15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6.5">
      <c r="A40" s="30" t="s">
        <v>199</v>
      </c>
      <c r="B40" s="30"/>
      <c r="C40" s="30"/>
      <c r="D40" s="30"/>
      <c r="E40" s="30"/>
      <c r="F40" s="30"/>
      <c r="G40" s="30"/>
      <c r="H40" s="1"/>
      <c r="I40" s="1"/>
      <c r="J40" s="1"/>
      <c r="K40" s="30" t="s">
        <v>198</v>
      </c>
      <c r="L40" s="30"/>
      <c r="M40" s="30"/>
      <c r="N40" s="30"/>
      <c r="O40" s="30"/>
    </row>
    <row r="41" spans="1:15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>
      <c r="A46" s="30" t="s">
        <v>201</v>
      </c>
      <c r="B46" s="30"/>
      <c r="C46" s="30"/>
      <c r="D46" s="30"/>
      <c r="E46" s="30"/>
      <c r="F46" s="30"/>
      <c r="G46" s="30"/>
      <c r="H46" s="1"/>
      <c r="I46" s="1"/>
      <c r="J46" s="1"/>
      <c r="K46" s="1"/>
      <c r="L46" s="1"/>
      <c r="M46" s="1"/>
      <c r="N46" s="1"/>
      <c r="O46" s="1"/>
    </row>
    <row r="47" spans="1:15" ht="16.5">
      <c r="A47" s="30" t="s">
        <v>200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</sheetData>
  <sheetProtection/>
  <autoFilter ref="A7:V7"/>
  <mergeCells count="11">
    <mergeCell ref="A1:F1"/>
    <mergeCell ref="G1:O1"/>
    <mergeCell ref="A2:F2"/>
    <mergeCell ref="G2:O2"/>
    <mergeCell ref="A4:O4"/>
    <mergeCell ref="A5:O5"/>
    <mergeCell ref="A38:J38"/>
    <mergeCell ref="A40:G40"/>
    <mergeCell ref="K40:O40"/>
    <mergeCell ref="A47:O47"/>
    <mergeCell ref="A46:G46"/>
  </mergeCells>
  <printOptions/>
  <pageMargins left="0.2" right="0.16" top="0.38" bottom="0.44" header="0.2" footer="0.3"/>
  <pageSetup fitToHeight="0" fitToWidth="1" horizontalDpi="600" verticalDpi="600" orientation="landscape" paperSize="9" scale="75" r:id="rId2"/>
  <headerFooter>
    <oddFooter>&amp;RTrang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B4">
      <selection activeCell="E11" sqref="E11"/>
    </sheetView>
  </sheetViews>
  <sheetFormatPr defaultColWidth="9.140625" defaultRowHeight="15"/>
  <cols>
    <col min="1" max="1" width="5.140625" style="0" bestFit="1" customWidth="1"/>
    <col min="2" max="2" width="17.00390625" style="0" customWidth="1"/>
    <col min="3" max="5" width="21.57421875" style="0" customWidth="1"/>
    <col min="6" max="6" width="13.421875" style="0" customWidth="1"/>
    <col min="7" max="7" width="11.00390625" style="0" hidden="1" customWidth="1"/>
    <col min="8" max="8" width="15.28125" style="0" hidden="1" customWidth="1"/>
    <col min="9" max="9" width="14.7109375" style="0" hidden="1" customWidth="1"/>
    <col min="10" max="10" width="13.00390625" style="0" hidden="1" customWidth="1"/>
    <col min="11" max="11" width="14.57421875" style="0" hidden="1" customWidth="1"/>
    <col min="12" max="12" width="14.57421875" style="0" customWidth="1"/>
    <col min="13" max="14" width="14.57421875" style="0" hidden="1" customWidth="1"/>
    <col min="15" max="15" width="23.57421875" style="0" customWidth="1"/>
  </cols>
  <sheetData>
    <row r="1" spans="1:21" ht="16.5">
      <c r="A1" s="31" t="s">
        <v>54</v>
      </c>
      <c r="B1" s="31"/>
      <c r="C1" s="31"/>
      <c r="D1" s="21"/>
      <c r="E1" s="21"/>
      <c r="F1" s="32" t="s">
        <v>55</v>
      </c>
      <c r="G1" s="32"/>
      <c r="H1" s="32"/>
      <c r="I1" s="32"/>
      <c r="J1" s="32"/>
      <c r="K1" s="32"/>
      <c r="L1" s="32"/>
      <c r="M1" s="32"/>
      <c r="N1" s="32"/>
      <c r="O1" s="32"/>
      <c r="Q1" s="4" t="s">
        <v>155</v>
      </c>
      <c r="R1" s="4" t="s">
        <v>156</v>
      </c>
      <c r="S1" s="4" t="s">
        <v>157</v>
      </c>
      <c r="T1" s="4" t="s">
        <v>158</v>
      </c>
      <c r="U1" s="4" t="s">
        <v>159</v>
      </c>
    </row>
    <row r="2" spans="1:21" ht="18.75">
      <c r="A2" s="22" t="s">
        <v>56</v>
      </c>
      <c r="B2" s="22"/>
      <c r="C2" s="22"/>
      <c r="D2" s="22"/>
      <c r="E2" s="22"/>
      <c r="F2" s="33" t="s">
        <v>57</v>
      </c>
      <c r="G2" s="33"/>
      <c r="H2" s="33"/>
      <c r="I2" s="33"/>
      <c r="J2" s="33"/>
      <c r="K2" s="33"/>
      <c r="L2" s="33"/>
      <c r="M2" s="33"/>
      <c r="N2" s="33"/>
      <c r="O2" s="33"/>
      <c r="Q2" s="5">
        <v>2810000</v>
      </c>
      <c r="R2" s="6">
        <f>610000*5</f>
        <v>3050000</v>
      </c>
      <c r="S2" s="6">
        <f>670000*5</f>
        <v>3350000</v>
      </c>
      <c r="T2" s="6">
        <f>670000*5</f>
        <v>3350000</v>
      </c>
      <c r="U2" s="6">
        <f>740000*5</f>
        <v>3700000</v>
      </c>
    </row>
    <row r="3" spans="1:15" ht="16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>
      <c r="A4" s="35" t="s">
        <v>202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6.5">
      <c r="A5" s="26" t="s">
        <v>58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6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5.25" customHeight="1">
      <c r="A7" s="7" t="s">
        <v>59</v>
      </c>
      <c r="B7" s="7" t="s">
        <v>60</v>
      </c>
      <c r="C7" s="7" t="s">
        <v>61</v>
      </c>
      <c r="D7" s="7" t="s">
        <v>208</v>
      </c>
      <c r="E7" s="7" t="s">
        <v>209</v>
      </c>
      <c r="F7" s="7" t="s">
        <v>27</v>
      </c>
      <c r="G7" s="7" t="s">
        <v>29</v>
      </c>
      <c r="H7" s="7" t="s">
        <v>35</v>
      </c>
      <c r="I7" s="7" t="s">
        <v>62</v>
      </c>
      <c r="J7" s="7" t="s">
        <v>63</v>
      </c>
      <c r="K7" s="7" t="s">
        <v>146</v>
      </c>
      <c r="L7" s="7" t="s">
        <v>147</v>
      </c>
      <c r="M7" s="7" t="s">
        <v>148</v>
      </c>
      <c r="N7" s="7" t="s">
        <v>149</v>
      </c>
      <c r="O7" s="7" t="s">
        <v>64</v>
      </c>
    </row>
    <row r="8" spans="1:22" ht="33" customHeight="1">
      <c r="A8" s="8">
        <v>1</v>
      </c>
      <c r="B8" s="3" t="s">
        <v>72</v>
      </c>
      <c r="C8" s="10" t="s">
        <v>160</v>
      </c>
      <c r="D8" s="20" t="s">
        <v>211</v>
      </c>
      <c r="E8" s="25"/>
      <c r="F8" s="9" t="s">
        <v>73</v>
      </c>
      <c r="G8" s="3" t="s">
        <v>74</v>
      </c>
      <c r="H8" s="3" t="s">
        <v>77</v>
      </c>
      <c r="I8" s="3" t="s">
        <v>68</v>
      </c>
      <c r="J8" s="3" t="s">
        <v>154</v>
      </c>
      <c r="K8" s="11">
        <v>17646000</v>
      </c>
      <c r="L8" s="15">
        <f>+Q8+R8+S8+T8+U8</f>
        <v>17646000</v>
      </c>
      <c r="M8" s="11">
        <v>17646000</v>
      </c>
      <c r="N8" s="11">
        <f aca="true" t="shared" si="0" ref="N8:N17">+IF(M8&lt;L8,L8-M8,0)</f>
        <v>0</v>
      </c>
      <c r="O8" s="3" t="s">
        <v>118</v>
      </c>
      <c r="Q8" s="4">
        <f>1150000*0.6*5</f>
        <v>3450000</v>
      </c>
      <c r="R8" s="4">
        <f>1150000*0.6*5</f>
        <v>3450000</v>
      </c>
      <c r="S8" s="4">
        <f>1150000*0.6*4+1210000*0.6</f>
        <v>3486000</v>
      </c>
      <c r="T8" s="4">
        <f>1210000*0.6*5</f>
        <v>3630000</v>
      </c>
      <c r="U8" s="4">
        <f>1210000*0.6*5</f>
        <v>3630000</v>
      </c>
      <c r="V8" s="4">
        <f>1300000*0.6*5</f>
        <v>3900000</v>
      </c>
    </row>
    <row r="9" spans="1:15" ht="33" customHeight="1">
      <c r="A9" s="8">
        <v>2</v>
      </c>
      <c r="B9" s="3" t="s">
        <v>121</v>
      </c>
      <c r="C9" s="10" t="s">
        <v>189</v>
      </c>
      <c r="D9" s="19" t="s">
        <v>240</v>
      </c>
      <c r="E9" s="10" t="s">
        <v>241</v>
      </c>
      <c r="F9" s="3" t="s">
        <v>129</v>
      </c>
      <c r="G9" s="3" t="s">
        <v>80</v>
      </c>
      <c r="H9" s="3" t="s">
        <v>130</v>
      </c>
      <c r="I9" s="3" t="s">
        <v>68</v>
      </c>
      <c r="J9" s="3" t="s">
        <v>154</v>
      </c>
      <c r="K9" s="11">
        <v>7530000</v>
      </c>
      <c r="L9" s="15">
        <f>+U8+V8</f>
        <v>7530000</v>
      </c>
      <c r="M9" s="11">
        <v>7530000</v>
      </c>
      <c r="N9" s="11">
        <f t="shared" si="0"/>
        <v>0</v>
      </c>
      <c r="O9" s="3" t="s">
        <v>119</v>
      </c>
    </row>
    <row r="10" spans="1:15" ht="33" customHeight="1">
      <c r="A10" s="8">
        <v>3</v>
      </c>
      <c r="B10" s="3" t="s">
        <v>122</v>
      </c>
      <c r="C10" s="10" t="s">
        <v>190</v>
      </c>
      <c r="D10" s="19" t="s">
        <v>242</v>
      </c>
      <c r="E10" s="10" t="s">
        <v>243</v>
      </c>
      <c r="F10" s="3" t="s">
        <v>131</v>
      </c>
      <c r="G10" s="3" t="s">
        <v>53</v>
      </c>
      <c r="H10" s="3" t="s">
        <v>132</v>
      </c>
      <c r="I10" s="3" t="s">
        <v>68</v>
      </c>
      <c r="J10" s="3" t="s">
        <v>154</v>
      </c>
      <c r="K10" s="11">
        <v>7530000</v>
      </c>
      <c r="L10" s="15">
        <f>+U8+V8</f>
        <v>7530000</v>
      </c>
      <c r="M10" s="11">
        <v>7530000</v>
      </c>
      <c r="N10" s="11">
        <f t="shared" si="0"/>
        <v>0</v>
      </c>
      <c r="O10" s="3" t="s">
        <v>119</v>
      </c>
    </row>
    <row r="11" spans="1:15" ht="63">
      <c r="A11" s="8">
        <v>4</v>
      </c>
      <c r="B11" s="3" t="s">
        <v>123</v>
      </c>
      <c r="C11" s="10" t="s">
        <v>195</v>
      </c>
      <c r="D11" s="19" t="s">
        <v>244</v>
      </c>
      <c r="E11" s="25" t="s">
        <v>255</v>
      </c>
      <c r="F11" s="3" t="s">
        <v>144</v>
      </c>
      <c r="G11" s="3" t="s">
        <v>53</v>
      </c>
      <c r="H11" s="3" t="s">
        <v>145</v>
      </c>
      <c r="I11" s="3" t="s">
        <v>68</v>
      </c>
      <c r="J11" s="3" t="s">
        <v>154</v>
      </c>
      <c r="K11" s="11">
        <v>14646000</v>
      </c>
      <c r="L11" s="15">
        <f>+S8+T8+U8+V8</f>
        <v>14646000</v>
      </c>
      <c r="M11" s="11">
        <v>14646000</v>
      </c>
      <c r="N11" s="11">
        <f t="shared" si="0"/>
        <v>0</v>
      </c>
      <c r="O11" s="3" t="s">
        <v>120</v>
      </c>
    </row>
    <row r="12" spans="1:15" ht="66" customHeight="1">
      <c r="A12" s="8">
        <v>5</v>
      </c>
      <c r="B12" s="3" t="s">
        <v>82</v>
      </c>
      <c r="C12" s="10" t="s">
        <v>167</v>
      </c>
      <c r="D12" s="19" t="s">
        <v>217</v>
      </c>
      <c r="E12" s="25" t="s">
        <v>267</v>
      </c>
      <c r="F12" s="3" t="s">
        <v>83</v>
      </c>
      <c r="G12" s="3" t="s">
        <v>53</v>
      </c>
      <c r="H12" s="3" t="s">
        <v>84</v>
      </c>
      <c r="I12" s="3" t="s">
        <v>68</v>
      </c>
      <c r="J12" s="3" t="s">
        <v>154</v>
      </c>
      <c r="K12" s="11">
        <v>7530000</v>
      </c>
      <c r="L12" s="15">
        <f>+U8+V8</f>
        <v>7530000</v>
      </c>
      <c r="M12" s="11">
        <v>7530000</v>
      </c>
      <c r="N12" s="11">
        <f t="shared" si="0"/>
        <v>0</v>
      </c>
      <c r="O12" s="3" t="s">
        <v>119</v>
      </c>
    </row>
    <row r="13" spans="1:15" ht="33" customHeight="1">
      <c r="A13" s="8">
        <v>6</v>
      </c>
      <c r="B13" s="3" t="s">
        <v>124</v>
      </c>
      <c r="C13" s="10" t="s">
        <v>191</v>
      </c>
      <c r="D13" s="19" t="s">
        <v>245</v>
      </c>
      <c r="E13" s="10" t="s">
        <v>250</v>
      </c>
      <c r="F13" s="3" t="s">
        <v>142</v>
      </c>
      <c r="G13" s="3" t="s">
        <v>53</v>
      </c>
      <c r="H13" s="3" t="s">
        <v>143</v>
      </c>
      <c r="I13" s="3" t="s">
        <v>68</v>
      </c>
      <c r="J13" s="3" t="s">
        <v>154</v>
      </c>
      <c r="K13" s="11">
        <v>14646000</v>
      </c>
      <c r="L13" s="15">
        <f>+S8+T8+U8+V8</f>
        <v>14646000</v>
      </c>
      <c r="M13" s="11">
        <v>14646000</v>
      </c>
      <c r="N13" s="11">
        <f t="shared" si="0"/>
        <v>0</v>
      </c>
      <c r="O13" s="3" t="s">
        <v>120</v>
      </c>
    </row>
    <row r="14" spans="1:15" ht="33" customHeight="1">
      <c r="A14" s="8">
        <v>7</v>
      </c>
      <c r="B14" s="3" t="s">
        <v>125</v>
      </c>
      <c r="C14" s="10" t="s">
        <v>192</v>
      </c>
      <c r="D14" s="19" t="s">
        <v>246</v>
      </c>
      <c r="E14" s="10" t="s">
        <v>251</v>
      </c>
      <c r="F14" s="3" t="s">
        <v>140</v>
      </c>
      <c r="G14" s="3" t="s">
        <v>53</v>
      </c>
      <c r="H14" s="3" t="s">
        <v>141</v>
      </c>
      <c r="I14" s="3" t="s">
        <v>68</v>
      </c>
      <c r="J14" s="3" t="s">
        <v>154</v>
      </c>
      <c r="K14" s="11">
        <v>14646000</v>
      </c>
      <c r="L14" s="15">
        <f>+S8+T8+U8+V8</f>
        <v>14646000</v>
      </c>
      <c r="M14" s="11">
        <v>14646000</v>
      </c>
      <c r="N14" s="11">
        <f t="shared" si="0"/>
        <v>0</v>
      </c>
      <c r="O14" s="3" t="s">
        <v>120</v>
      </c>
    </row>
    <row r="15" spans="1:15" ht="33" customHeight="1">
      <c r="A15" s="8">
        <v>8</v>
      </c>
      <c r="B15" s="3" t="s">
        <v>126</v>
      </c>
      <c r="C15" s="10" t="s">
        <v>196</v>
      </c>
      <c r="D15" s="19" t="s">
        <v>247</v>
      </c>
      <c r="E15" s="10" t="s">
        <v>252</v>
      </c>
      <c r="F15" s="3" t="s">
        <v>137</v>
      </c>
      <c r="G15" s="3" t="s">
        <v>138</v>
      </c>
      <c r="H15" s="3" t="s">
        <v>139</v>
      </c>
      <c r="I15" s="3" t="s">
        <v>68</v>
      </c>
      <c r="J15" s="3" t="s">
        <v>154</v>
      </c>
      <c r="K15" s="11">
        <v>7530000</v>
      </c>
      <c r="L15" s="15">
        <f>+U8+V8</f>
        <v>7530000</v>
      </c>
      <c r="M15" s="11">
        <v>7530000</v>
      </c>
      <c r="N15" s="11">
        <f t="shared" si="0"/>
        <v>0</v>
      </c>
      <c r="O15" s="3" t="s">
        <v>119</v>
      </c>
    </row>
    <row r="16" spans="1:15" ht="33" customHeight="1">
      <c r="A16" s="8">
        <v>9</v>
      </c>
      <c r="B16" s="3" t="s">
        <v>127</v>
      </c>
      <c r="C16" s="10" t="s">
        <v>193</v>
      </c>
      <c r="D16" s="19" t="s">
        <v>248</v>
      </c>
      <c r="E16" s="10" t="s">
        <v>253</v>
      </c>
      <c r="F16" s="3" t="s">
        <v>133</v>
      </c>
      <c r="G16" s="3" t="s">
        <v>52</v>
      </c>
      <c r="H16" s="3" t="s">
        <v>134</v>
      </c>
      <c r="I16" s="3" t="s">
        <v>68</v>
      </c>
      <c r="J16" s="3" t="s">
        <v>154</v>
      </c>
      <c r="K16" s="11">
        <v>3900000</v>
      </c>
      <c r="L16" s="15">
        <f>+V8</f>
        <v>3900000</v>
      </c>
      <c r="M16" s="11">
        <v>3900000</v>
      </c>
      <c r="N16" s="11">
        <f t="shared" si="0"/>
        <v>0</v>
      </c>
      <c r="O16" s="3" t="s">
        <v>67</v>
      </c>
    </row>
    <row r="17" spans="1:15" ht="33" customHeight="1">
      <c r="A17" s="8">
        <v>10</v>
      </c>
      <c r="B17" s="3" t="s">
        <v>128</v>
      </c>
      <c r="C17" s="10" t="s">
        <v>194</v>
      </c>
      <c r="D17" s="19" t="s">
        <v>249</v>
      </c>
      <c r="E17" s="10" t="s">
        <v>254</v>
      </c>
      <c r="F17" s="3" t="s">
        <v>135</v>
      </c>
      <c r="G17" s="3" t="s">
        <v>52</v>
      </c>
      <c r="H17" s="3" t="s">
        <v>136</v>
      </c>
      <c r="I17" s="3" t="s">
        <v>68</v>
      </c>
      <c r="J17" s="3" t="s">
        <v>154</v>
      </c>
      <c r="K17" s="11">
        <v>3900000</v>
      </c>
      <c r="L17" s="15">
        <f>+V8</f>
        <v>3900000</v>
      </c>
      <c r="M17" s="11">
        <v>3900000</v>
      </c>
      <c r="N17" s="11">
        <f t="shared" si="0"/>
        <v>0</v>
      </c>
      <c r="O17" s="3" t="s">
        <v>67</v>
      </c>
    </row>
    <row r="18" spans="1:15" ht="32.25" customHeight="1">
      <c r="A18" s="27" t="s">
        <v>197</v>
      </c>
      <c r="B18" s="28"/>
      <c r="C18" s="28"/>
      <c r="D18" s="28"/>
      <c r="E18" s="28"/>
      <c r="F18" s="28"/>
      <c r="G18" s="28"/>
      <c r="H18" s="28"/>
      <c r="I18" s="28"/>
      <c r="J18" s="29"/>
      <c r="K18" s="16">
        <f>SUM(K8:K17)</f>
        <v>99504000</v>
      </c>
      <c r="L18" s="16">
        <f>SUM(L8:L17)</f>
        <v>99504000</v>
      </c>
      <c r="M18" s="16">
        <f>SUM(M8:M17)</f>
        <v>99504000</v>
      </c>
      <c r="N18" s="16">
        <f>SUM(N8:N17)</f>
        <v>0</v>
      </c>
      <c r="O18" s="3"/>
    </row>
    <row r="19" spans="1:15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6.5">
      <c r="A20" s="30" t="s">
        <v>199</v>
      </c>
      <c r="B20" s="30"/>
      <c r="C20" s="30"/>
      <c r="D20" s="30"/>
      <c r="E20" s="23"/>
      <c r="F20" s="30" t="s">
        <v>198</v>
      </c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6.5">
      <c r="A26" s="30" t="s">
        <v>201</v>
      </c>
      <c r="B26" s="30"/>
      <c r="C26" s="30"/>
      <c r="D26" s="30"/>
      <c r="E26" s="23"/>
      <c r="F26" s="23"/>
      <c r="G26" s="23"/>
      <c r="H26" s="1"/>
      <c r="I26" s="1"/>
      <c r="J26" s="1"/>
      <c r="K26" s="1"/>
      <c r="L26" s="1"/>
      <c r="M26" s="1"/>
      <c r="N26" s="1"/>
      <c r="O26" s="1"/>
    </row>
    <row r="27" spans="1:15" ht="16.5">
      <c r="A27" s="30" t="s">
        <v>200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sheetProtection/>
  <mergeCells count="10">
    <mergeCell ref="A27:O27"/>
    <mergeCell ref="A4:O4"/>
    <mergeCell ref="A5:O5"/>
    <mergeCell ref="F1:O1"/>
    <mergeCell ref="F2:O2"/>
    <mergeCell ref="A1:C1"/>
    <mergeCell ref="A20:D20"/>
    <mergeCell ref="A26:D26"/>
    <mergeCell ref="F20:O20"/>
    <mergeCell ref="A18:J18"/>
  </mergeCells>
  <printOptions/>
  <pageMargins left="0.2" right="0.16" top="0.38" bottom="0.44" header="0.2" footer="0.3"/>
  <pageSetup fitToHeight="0" fitToWidth="1" horizontalDpi="600" verticalDpi="600" orientation="landscape" paperSize="9" scale="81" r:id="rId2"/>
  <headerFooter>
    <oddFooter>&amp;RTrang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Yen, Chau Thi Hong - PGD Duy Tan - Kiem soat vien</dc:creator>
  <cp:keywords/>
  <dc:description/>
  <cp:lastModifiedBy>CNTT-DHKT</cp:lastModifiedBy>
  <cp:lastPrinted>2018-01-16T07:00:25Z</cp:lastPrinted>
  <dcterms:created xsi:type="dcterms:W3CDTF">2018-01-10T08:05:10Z</dcterms:created>
  <dcterms:modified xsi:type="dcterms:W3CDTF">2018-01-22T11:38:01Z</dcterms:modified>
  <cp:category/>
  <cp:version/>
  <cp:contentType/>
  <cp:contentStatus/>
</cp:coreProperties>
</file>